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ogeorget/Documents/"/>
    </mc:Choice>
  </mc:AlternateContent>
  <xr:revisionPtr revIDLastSave="0" documentId="13_ncr:1_{5C864A02-CA6B-6145-BE22-9E4E040B044A}" xr6:coauthVersionLast="36" xr6:coauthVersionMax="36" xr10:uidLastSave="{00000000-0000-0000-0000-000000000000}"/>
  <bookViews>
    <workbookView xWindow="380" yWindow="460" windowWidth="28040" windowHeight="16520" xr2:uid="{6B9706D1-ADFD-1D4C-AB92-03B33E458B2E}"/>
  </bookViews>
  <sheets>
    <sheet name="Feuil1" sheetId="1" r:id="rId1"/>
  </sheets>
  <definedNames>
    <definedName name="_xlchart.v1.0" hidden="1">Feuil1!$I$4:$I$7</definedName>
    <definedName name="_xlchart.v1.1" hidden="1">Feuil1!$J$3</definedName>
    <definedName name="_xlchart.v1.10" hidden="1">Feuil1!$I$4:$I$7</definedName>
    <definedName name="_xlchart.v1.11" hidden="1">Feuil1!$J$3</definedName>
    <definedName name="_xlchart.v1.12" hidden="1">Feuil1!$J$4:$J$7</definedName>
    <definedName name="_xlchart.v1.13" hidden="1">Feuil1!$K$3</definedName>
    <definedName name="_xlchart.v1.14" hidden="1">Feuil1!$K$4:$K$7</definedName>
    <definedName name="_xlchart.v1.2" hidden="1">Feuil1!$J$4:$J$7</definedName>
    <definedName name="_xlchart.v1.3" hidden="1">Feuil1!$K$3</definedName>
    <definedName name="_xlchart.v1.4" hidden="1">Feuil1!$K$4:$K$7</definedName>
    <definedName name="_xlchart.v1.5" hidden="1">Feuil1!$I$4:$I$7</definedName>
    <definedName name="_xlchart.v1.6" hidden="1">Feuil1!$J$3</definedName>
    <definedName name="_xlchart.v1.7" hidden="1">Feuil1!$J$4:$J$7</definedName>
    <definedName name="_xlchart.v1.8" hidden="1">Feuil1!$K$3</definedName>
    <definedName name="_xlchart.v1.9" hidden="1">Feuil1!$K$4:$K$7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J8" i="1"/>
  <c r="I8" i="1"/>
  <c r="J5" i="1"/>
  <c r="B9" i="1"/>
  <c r="B8" i="1"/>
  <c r="B13" i="1" s="1"/>
  <c r="I5" i="1" s="1"/>
  <c r="I4" i="1" l="1"/>
  <c r="I6" i="1"/>
  <c r="I7" i="1" s="1"/>
  <c r="B10" i="1"/>
  <c r="B11" i="1" s="1"/>
  <c r="J4" i="1" l="1"/>
  <c r="J6" i="1"/>
  <c r="J7" i="1" s="1"/>
  <c r="B12" i="1"/>
  <c r="K5" i="1" l="1"/>
  <c r="K4" i="1" s="1"/>
  <c r="K6" i="1"/>
  <c r="K7" i="1" s="1"/>
</calcChain>
</file>

<file path=xl/sharedStrings.xml><?xml version="1.0" encoding="utf-8"?>
<sst xmlns="http://schemas.openxmlformats.org/spreadsheetml/2006/main" count="30" uniqueCount="23">
  <si>
    <t>R1</t>
  </si>
  <si>
    <t>R2</t>
  </si>
  <si>
    <t>C1</t>
  </si>
  <si>
    <t>Rk1</t>
  </si>
  <si>
    <t>Rk2</t>
  </si>
  <si>
    <t>Unbypassed gain</t>
  </si>
  <si>
    <t>Bypassed gain</t>
  </si>
  <si>
    <t>Triode model</t>
  </si>
  <si>
    <t>ra</t>
  </si>
  <si>
    <t>12AU7</t>
  </si>
  <si>
    <t>kΩ</t>
  </si>
  <si>
    <t>nF</t>
  </si>
  <si>
    <t>Ω</t>
  </si>
  <si>
    <t>µ</t>
  </si>
  <si>
    <t>-</t>
  </si>
  <si>
    <t>Cutoff frequency</t>
  </si>
  <si>
    <t>Parameter</t>
  </si>
  <si>
    <t>Value</t>
  </si>
  <si>
    <t>Unit</t>
  </si>
  <si>
    <t>Hz</t>
  </si>
  <si>
    <t>bypassed gain</t>
  </si>
  <si>
    <t>unbypassed gain</t>
  </si>
  <si>
    <t>A(CF stage)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</si>
</sst>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165" fontId="0" fillId="0" borderId="0" xfId="0" applyNumberFormat="1" applyFill="1"/>
    <xf numFmtId="165" fontId="0" fillId="0" borderId="0" xfId="0" applyNumberFormat="1" applyFill="1" applyAlignment="1">
      <alignment horizontal="right"/>
    </xf>
    <xf numFmtId="0" fontId="0" fillId="2" borderId="0" xfId="0" applyFill="1"/>
    <xf numFmtId="165" fontId="0" fillId="2" borderId="0" xfId="0" applyNumberFormat="1" applyFill="1" applyAlignment="1">
      <alignment horizontal="right"/>
    </xf>
    <xf numFmtId="2" fontId="0" fillId="2" borderId="0" xfId="0" applyNumberFormat="1" applyFill="1" applyAlignment="1">
      <alignment horizontal="right"/>
    </xf>
    <xf numFmtId="0" fontId="1" fillId="0" borderId="0" xfId="0" applyFont="1" applyFill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Bode plot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Feuil1!$J$3</c:f>
              <c:strCache>
                <c:ptCount val="1"/>
                <c:pt idx="0">
                  <c:v>bypassed gain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Feuil1!$I$4:$I$8</c:f>
              <c:numCache>
                <c:formatCode>General</c:formatCode>
                <c:ptCount val="5"/>
                <c:pt idx="0">
                  <c:v>2.4791737505365488</c:v>
                </c:pt>
                <c:pt idx="1">
                  <c:v>24.791737505365486</c:v>
                </c:pt>
                <c:pt idx="2">
                  <c:v>247.91737505365487</c:v>
                </c:pt>
                <c:pt idx="3">
                  <c:v>2479.1737505365486</c:v>
                </c:pt>
                <c:pt idx="4">
                  <c:v>24791.737505365487</c:v>
                </c:pt>
              </c:numCache>
            </c:numRef>
          </c:xVal>
          <c:yVal>
            <c:numRef>
              <c:f>Feuil1!$J$4:$J$8</c:f>
              <c:numCache>
                <c:formatCode>General</c:formatCode>
                <c:ptCount val="5"/>
                <c:pt idx="0">
                  <c:v>4.4460595271556933</c:v>
                </c:pt>
                <c:pt idx="1">
                  <c:v>24.446059527155693</c:v>
                </c:pt>
                <c:pt idx="2">
                  <c:v>24.446059527155693</c:v>
                </c:pt>
                <c:pt idx="3">
                  <c:v>24.446059527155693</c:v>
                </c:pt>
                <c:pt idx="4">
                  <c:v>24.446059527155693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10-964C-8856-69CB026C5E15}"/>
            </c:ext>
          </c:extLst>
        </c:ser>
        <c:ser>
          <c:idx val="1"/>
          <c:order val="1"/>
          <c:tx>
            <c:strRef>
              <c:f>Feuil1!$K$3</c:f>
              <c:strCache>
                <c:ptCount val="1"/>
                <c:pt idx="0">
                  <c:v>unbypassed gain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Feuil1!$I$4:$I$8</c:f>
              <c:numCache>
                <c:formatCode>General</c:formatCode>
                <c:ptCount val="5"/>
                <c:pt idx="0">
                  <c:v>2.4791737505365488</c:v>
                </c:pt>
                <c:pt idx="1">
                  <c:v>24.791737505365486</c:v>
                </c:pt>
                <c:pt idx="2">
                  <c:v>247.91737505365487</c:v>
                </c:pt>
                <c:pt idx="3">
                  <c:v>2479.1737505365486</c:v>
                </c:pt>
                <c:pt idx="4">
                  <c:v>24791.737505365487</c:v>
                </c:pt>
              </c:numCache>
            </c:numRef>
          </c:xVal>
          <c:yVal>
            <c:numRef>
              <c:f>Feuil1!$K$4:$K$8</c:f>
              <c:numCache>
                <c:formatCode>General</c:formatCode>
                <c:ptCount val="5"/>
                <c:pt idx="0">
                  <c:v>3.4827935383132527</c:v>
                </c:pt>
                <c:pt idx="1">
                  <c:v>23.482793538313253</c:v>
                </c:pt>
                <c:pt idx="2">
                  <c:v>23.482793538313253</c:v>
                </c:pt>
                <c:pt idx="3">
                  <c:v>23.482793538313253</c:v>
                </c:pt>
                <c:pt idx="4">
                  <c:v>23.482793538313253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810-964C-8856-69CB026C5E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182880"/>
        <c:axId val="638761984"/>
      </c:scatterChart>
      <c:valAx>
        <c:axId val="639182880"/>
        <c:scaling>
          <c:logBase val="10"/>
          <c:orientation val="minMax"/>
          <c:max val="20000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8761984"/>
        <c:crosses val="autoZero"/>
        <c:crossBetween val="midCat"/>
        <c:majorUnit val="1"/>
      </c:valAx>
      <c:valAx>
        <c:axId val="63876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9182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812800</xdr:colOff>
      <xdr:row>0</xdr:row>
      <xdr:rowOff>184774</xdr:rowOff>
    </xdr:from>
    <xdr:to>
      <xdr:col>5</xdr:col>
      <xdr:colOff>812801</xdr:colOff>
      <xdr:row>13</xdr:row>
      <xdr:rowOff>50800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5F07001-931E-C444-BDDB-2F3BEE25E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184774"/>
          <a:ext cx="1638301" cy="2507626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0</xdr:row>
      <xdr:rowOff>196850</xdr:rowOff>
    </xdr:from>
    <xdr:to>
      <xdr:col>11</xdr:col>
      <xdr:colOff>38100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1B3576ED-30DC-A34D-B693-B80C17662A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32DB2-F4FD-984B-AD1B-4E6A6E87DE23}">
  <dimension ref="A1:L13"/>
  <sheetViews>
    <sheetView tabSelected="1" zoomScale="142" workbookViewId="0">
      <selection activeCell="A11" sqref="A11"/>
    </sheetView>
  </sheetViews>
  <sheetFormatPr baseColWidth="10" defaultRowHeight="16" x14ac:dyDescent="0.2"/>
  <cols>
    <col min="1" max="1" width="15" style="1" bestFit="1" customWidth="1"/>
    <col min="2" max="2" width="18.1640625" style="1" bestFit="1" customWidth="1"/>
    <col min="3" max="3" width="4.6640625" style="1" bestFit="1" customWidth="1"/>
    <col min="4" max="4" width="4.5" style="1" customWidth="1"/>
    <col min="5" max="6" width="10.83203125" style="1"/>
    <col min="7" max="7" width="3.6640625" style="1" customWidth="1"/>
    <col min="8" max="10" width="10.83203125" style="1"/>
    <col min="11" max="11" width="14.6640625" style="1" bestFit="1" customWidth="1"/>
    <col min="12" max="16384" width="10.83203125" style="1"/>
  </cols>
  <sheetData>
    <row r="1" spans="1:12" x14ac:dyDescent="0.2">
      <c r="A1" s="1" t="s">
        <v>16</v>
      </c>
      <c r="B1" s="1" t="s">
        <v>17</v>
      </c>
      <c r="C1" s="1" t="s">
        <v>18</v>
      </c>
    </row>
    <row r="2" spans="1:12" x14ac:dyDescent="0.2">
      <c r="A2" s="1" t="s">
        <v>0</v>
      </c>
      <c r="B2" s="2">
        <v>24</v>
      </c>
      <c r="C2" s="1" t="s">
        <v>10</v>
      </c>
      <c r="I2" s="7"/>
      <c r="J2" s="7"/>
      <c r="K2" s="7"/>
      <c r="L2" s="7"/>
    </row>
    <row r="3" spans="1:12" x14ac:dyDescent="0.2">
      <c r="A3" s="1" t="s">
        <v>1</v>
      </c>
      <c r="B3" s="2">
        <v>24</v>
      </c>
      <c r="C3" s="1" t="s">
        <v>10</v>
      </c>
      <c r="I3" s="7"/>
      <c r="J3" s="7" t="s">
        <v>20</v>
      </c>
      <c r="K3" s="7" t="s">
        <v>21</v>
      </c>
      <c r="L3" s="7"/>
    </row>
    <row r="4" spans="1:12" x14ac:dyDescent="0.2">
      <c r="A4" s="1" t="s">
        <v>2</v>
      </c>
      <c r="B4" s="2">
        <v>47</v>
      </c>
      <c r="C4" s="1" t="s">
        <v>11</v>
      </c>
      <c r="I4" s="7">
        <f>I5/10</f>
        <v>2.4791737505365488</v>
      </c>
      <c r="J4" s="7">
        <f>J5-20</f>
        <v>4.4460595271556933</v>
      </c>
      <c r="K4" s="7">
        <f>K5-20</f>
        <v>3.4827935383132527</v>
      </c>
      <c r="L4" s="7"/>
    </row>
    <row r="5" spans="1:12" x14ac:dyDescent="0.2">
      <c r="A5" s="1" t="s">
        <v>3</v>
      </c>
      <c r="B5" s="2">
        <v>2.7</v>
      </c>
      <c r="C5" s="1" t="s">
        <v>10</v>
      </c>
      <c r="I5" s="7">
        <f>B13</f>
        <v>24.791737505365486</v>
      </c>
      <c r="J5" s="7">
        <f>20*LOG(B11)</f>
        <v>24.446059527155693</v>
      </c>
      <c r="K5" s="7">
        <f>20*LOG(B12)</f>
        <v>23.482793538313253</v>
      </c>
      <c r="L5" s="7"/>
    </row>
    <row r="6" spans="1:12" x14ac:dyDescent="0.2">
      <c r="A6" s="1" t="s">
        <v>4</v>
      </c>
      <c r="B6" s="2">
        <v>56</v>
      </c>
      <c r="C6" s="1" t="s">
        <v>10</v>
      </c>
      <c r="I6" s="7">
        <f>I5*10</f>
        <v>247.91737505365487</v>
      </c>
      <c r="J6" s="7">
        <f>20*LOG(B11)</f>
        <v>24.446059527155693</v>
      </c>
      <c r="K6" s="7">
        <f>20*LOG(B12)</f>
        <v>23.482793538313253</v>
      </c>
      <c r="L6" s="7"/>
    </row>
    <row r="7" spans="1:12" x14ac:dyDescent="0.2">
      <c r="A7" s="1" t="s">
        <v>7</v>
      </c>
      <c r="B7" s="3" t="s">
        <v>9</v>
      </c>
      <c r="C7" s="1" t="s">
        <v>14</v>
      </c>
      <c r="I7" s="7">
        <f>I6*10</f>
        <v>2479.1737505365486</v>
      </c>
      <c r="J7" s="7">
        <f>J6</f>
        <v>24.446059527155693</v>
      </c>
      <c r="K7" s="7">
        <f>K6</f>
        <v>23.482793538313253</v>
      </c>
      <c r="L7" s="7"/>
    </row>
    <row r="8" spans="1:12" x14ac:dyDescent="0.2">
      <c r="A8" s="4" t="s">
        <v>8</v>
      </c>
      <c r="B8" s="5" t="str">
        <f>IF(B7="12AX7","62500",IF(B7="12AU7","7700",IF(B7="12AT7","11000",IF(B7="12AY7","25000","Choose triode model"))))</f>
        <v>7700</v>
      </c>
      <c r="C8" s="4" t="s">
        <v>12</v>
      </c>
      <c r="I8" s="7">
        <f>I7*10</f>
        <v>24791.737505365487</v>
      </c>
      <c r="J8" s="7">
        <f>J7</f>
        <v>24.446059527155693</v>
      </c>
      <c r="K8" s="7">
        <f>K7</f>
        <v>23.482793538313253</v>
      </c>
      <c r="L8" s="7"/>
    </row>
    <row r="9" spans="1:12" x14ac:dyDescent="0.2">
      <c r="A9" s="4" t="s">
        <v>13</v>
      </c>
      <c r="B9" s="5" t="str">
        <f>IF(B7="12AX7","100",IF(B7="12AU7","17",IF(B7="12AT7","55",IF(B7="12AY7","40","Choose triode model"))))</f>
        <v>17</v>
      </c>
      <c r="C9" s="4" t="s">
        <v>14</v>
      </c>
    </row>
    <row r="10" spans="1:12" x14ac:dyDescent="0.2">
      <c r="A10" s="4" t="s">
        <v>22</v>
      </c>
      <c r="B10" s="6">
        <f>B9*(B6*1000/(B8+B6*1000*(B9+1)))</f>
        <v>0.93728463128876638</v>
      </c>
      <c r="C10" s="4" t="s">
        <v>14</v>
      </c>
    </row>
    <row r="11" spans="1:12" x14ac:dyDescent="0.2">
      <c r="A11" s="4" t="s">
        <v>6</v>
      </c>
      <c r="B11" s="8">
        <f>(B9*(B2*1000+(B3*1000/(1-B10))))/(B8+B2*1000+B3*1000/(1-B10))</f>
        <v>16.684107381055298</v>
      </c>
      <c r="C11" s="4" t="s">
        <v>14</v>
      </c>
    </row>
    <row r="12" spans="1:12" x14ac:dyDescent="0.2">
      <c r="A12" s="4" t="s">
        <v>5</v>
      </c>
      <c r="B12" s="4">
        <f>(B9*(B2*1000+(B3*1000/(1-B10))))/(B8+B2*1000+B3*1000/(1-B10)+B5*1000*(B9+1))</f>
        <v>14.932745963214996</v>
      </c>
      <c r="C12" s="4" t="s">
        <v>14</v>
      </c>
    </row>
    <row r="13" spans="1:12" x14ac:dyDescent="0.2">
      <c r="A13" s="4" t="s">
        <v>15</v>
      </c>
      <c r="B13" s="4">
        <f>1/(2*PI()*B4*0.00000001*((B2*1000*(B3*1000+B8))/(B2*1000+B3*1000+B8)))</f>
        <v>24.791737505365486</v>
      </c>
      <c r="C13" s="4" t="s">
        <v>19</v>
      </c>
    </row>
  </sheetData>
  <dataValidations count="1">
    <dataValidation type="list" showInputMessage="1" showErrorMessage="1" sqref="B7" xr:uid="{AEDE1552-1D6A-8C48-B4A8-95C0DCA2105B}">
      <formula1>"12AX7, 12AU7, 12AT7, 12AY7"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2020-02-11T10:49:39Z</dcterms:created>
  <dcterms:modified xsi:type="dcterms:W3CDTF">2020-02-11T12:12:41Z</dcterms:modified>
</cp:coreProperties>
</file>